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C:\Users\Administrator\Desktop\しょうぐうR5計画\"/>
    </mc:Choice>
  </mc:AlternateContent>
  <xr:revisionPtr revIDLastSave="0" documentId="8_{C7B98CAF-2118-4443-83A9-DA80827B15EE}" xr6:coauthVersionLast="47" xr6:coauthVersionMax="47" xr10:uidLastSave="{00000000-0000-0000-0000-000000000000}"/>
  <bookViews>
    <workbookView xWindow="-120" yWindow="-120" windowWidth="29040" windowHeight="1584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AJ79" i="15" s="1"/>
  <c r="T78" i="15"/>
  <c r="AJ78" i="15" s="1"/>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00000000-0006-0000-0000-00000100000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00000000-0006-0000-0000-000002000000}">
      <text>
        <r>
          <rPr>
            <sz val="9"/>
            <color indexed="81"/>
            <rFont val="MS P ゴシック"/>
            <family val="3"/>
            <charset val="128"/>
          </rPr>
          <t>社会保険労務士事務所等の担当者の
氏名・連絡先を記入しても構いません。</t>
        </r>
      </text>
    </comment>
    <comment ref="M51" authorId="0" shapeId="0" xr:uid="{00000000-0006-0000-0000-00000300000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00000000-0006-0000-0000-00000400000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00000000-0006-0000-0100-000001000000}">
      <text>
        <r>
          <rPr>
            <sz val="9"/>
            <color indexed="81"/>
            <rFont val="MS P ゴシック"/>
            <family val="3"/>
            <charset val="128"/>
          </rPr>
          <t>最初に必ず記入してください。</t>
        </r>
      </text>
    </comment>
    <comment ref="G7" authorId="1" shapeId="0" xr:uid="{00000000-0006-0000-0100-000002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00000000-0006-0000-0100-00000300000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00000000-0006-0000-0100-000004000000}">
      <text>
        <r>
          <rPr>
            <sz val="9"/>
            <color indexed="81"/>
            <rFont val="MS P ゴシック"/>
            <family val="3"/>
            <charset val="128"/>
          </rPr>
          <t>空欄の場合、先に別紙様式3－2を記入してください。</t>
        </r>
      </text>
    </comment>
    <comment ref="P36" authorId="0" shapeId="0" xr:uid="{00000000-0006-0000-0100-00000500000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00000000-0006-0000-0100-000006000000}">
      <text>
        <r>
          <rPr>
            <sz val="9"/>
            <color indexed="81"/>
            <rFont val="MS P ゴシック"/>
            <family val="3"/>
            <charset val="128"/>
          </rPr>
          <t>空欄の場合、先に本シート３（１）「介護職員等特定処遇改善加算の要件について」を記入してください。</t>
        </r>
      </text>
    </comment>
    <comment ref="AD36" authorId="0" shapeId="0" xr:uid="{00000000-0006-0000-0100-00000700000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00000000-0006-0000-0100-00000800000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00000000-0006-0000-0100-000009000000}">
      <text>
        <r>
          <rPr>
            <sz val="9"/>
            <color indexed="81"/>
            <rFont val="MS P ゴシック"/>
            <family val="3"/>
            <charset val="128"/>
          </rPr>
          <t>原則として、本年度の常勤換算職員数（12月分）を12で割るなどの適切な方法で算出してください。</t>
        </r>
      </text>
    </comment>
    <comment ref="AJ76" authorId="0" shapeId="0" xr:uid="{00000000-0006-0000-0100-00000A00000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00000000-0006-0000-0100-00000B000000}">
      <text>
        <r>
          <rPr>
            <sz val="9"/>
            <color indexed="81"/>
            <rFont val="MS P ゴシック"/>
            <family val="3"/>
            <charset val="128"/>
          </rPr>
          <t>⑪に理由が記入されていれば、「〇」が表示されます。</t>
        </r>
      </text>
    </comment>
    <comment ref="AL79" authorId="0" shapeId="0" xr:uid="{00000000-0006-0000-0100-00000C000000}">
      <text>
        <r>
          <rPr>
            <sz val="9"/>
            <color indexed="81"/>
            <rFont val="MS P ゴシック"/>
            <family val="3"/>
            <charset val="128"/>
          </rPr>
          <t>⑥に（C）の平均賃金額が（B）の平均賃金額を上回らないことが記入されていれば、
「〇」が表示されます。</t>
        </r>
      </text>
    </comment>
    <comment ref="AJ80" authorId="0" shapeId="0" xr:uid="{00000000-0006-0000-0100-00000D00000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00000000-0006-0000-0100-00000E000000}">
      <text>
        <r>
          <rPr>
            <sz val="9"/>
            <color indexed="81"/>
            <rFont val="MS P ゴシック"/>
            <family val="3"/>
            <charset val="128"/>
          </rPr>
          <t>（C）「その他の職種」の職員でも、
特定加算を配分しなかった職員の賃金額は記入する必要がありません。</t>
        </r>
      </text>
    </comment>
    <comment ref="M90" authorId="0" shapeId="0" xr:uid="{00000000-0006-0000-0100-00000F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00000000-0006-0000-0100-00001000000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200-000001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200-000002000000}">
      <text>
        <r>
          <rPr>
            <sz val="9"/>
            <color indexed="81"/>
            <rFont val="MS P ゴシック"/>
            <family val="3"/>
            <charset val="128"/>
          </rPr>
          <t>各加算の総額には、都道府県国民健康保険団体連合会から通知される「介護職員処遇改善加算等総額のお知らせ」
「介護職員処遇改善支援交付金　支払額通知書」に基づき、本年度（４月～３月）の実績を記入してください。</t>
        </r>
      </text>
    </comment>
    <comment ref="Q19" authorId="1" shapeId="0" xr:uid="{00000000-0006-0000-0200-000003000000}">
      <text>
        <r>
          <rPr>
            <sz val="9"/>
            <color indexed="81"/>
            <rFont val="MS P ゴシック"/>
            <family val="3"/>
            <charset val="128"/>
          </rPr>
          <t>ドロップダウンリストで選択してください。</t>
        </r>
      </text>
    </comment>
    <comment ref="S19" authorId="2" shapeId="0" xr:uid="{00000000-0006-0000-0200-000004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<sst xmlns="http://schemas.openxmlformats.org/spreadsheetml/2006/main" count="426" uniqueCount="323">
  <si>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</si>
  <si>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</si>
  <si>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</si>
  <si>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</si>
  <si>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</si>
  <si>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</si>
  <si>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</si>
  <si>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</si>
  <si>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</si>
  <si>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</si>
  <si>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</si>
  <si>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</si>
  <si>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</si>
  <si>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</si>
  <si>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</si>
  <si>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</si>
  <si>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</si>
  <si>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</si>
  <si>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</si>
  <si>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</si>
  <si>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</si>
  <si>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</si>
  <si>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</si>
  <si>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</si>
  <si>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</si>
  <si>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</si>
  <si>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</si>
  <si>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</si>
  <si>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</si>
  <si>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</si>
  <si>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</si>
  <si>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</si>
  <si>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</si>
  <si>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</si>
  <si>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</si>
  <si>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</si>
  <si>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</si>
  <si>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</si>
  <si>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</si>
  <si>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</si>
  <si>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</si>
  <si>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</si>
  <si>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</si>
  <si>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</si>
  <si>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</si>
  <si>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</si>
  <si>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</si>
  <si>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</si>
  <si>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</si>
  <si>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</si>
  <si>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</si>
  <si>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</si>
  <si>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</si>
  <si>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</si>
  <si>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</si>
  <si>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</si>
  <si>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</si>
  <si>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</si>
  <si>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</si>
  <si>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</si>
  <si>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</si>
  <si>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</si>
  <si>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</si>
  <si>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</si>
  <si>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</si>
  <si>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</si>
  <si>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</si>
  <si>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</si>
  <si>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</si>
  <si>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</si>
  <si>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</si>
  <si>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</si>
  <si>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</si>
  <si>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</si>
  <si>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</si>
  <si>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</si>
  <si>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</si>
  <si>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</si>
  <si>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</si>
  <si>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</si>
  <si>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</si>
  <si>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</si>
  <si>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</si>
  <si>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</si>
  <si>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</si>
  <si>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</si>
  <si>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</si>
  <si>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</si>
  <si>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</si>
  <si>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</si>
  <si>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</si>
  <si>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</si>
  <si>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</si>
  <si>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</si>
  <si>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</si>
  <si>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</si>
  <si>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</si>
  <si>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</si>
  <si>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</si>
  <si>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</si>
  <si>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</si>
  <si>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</si>
  <si>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</si>
  <si>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</si>
  <si>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</si>
  <si>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</si>
  <si>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</si>
  <si>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</si>
  <si>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</si>
  <si>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</si>
  <si>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</si>
  <si>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</si>
  <si>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</si>
  <si>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</si>
  <si>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</si>
  <si>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</si>
  <si>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</si>
  <si>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</si>
  <si>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</si>
  <si>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</si>
  <si>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</si>
  <si>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</si>
  <si>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</si>
  <si>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</si>
  <si>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</si>
  <si>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</si>
  <si>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</si>
  <si>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</si>
  <si>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</si>
  <si>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</si>
  <si>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</si>
  <si>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</si>
  <si>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</si>
  <si>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</si>
  <si>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</si>
  <si>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</si>
  <si>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</si>
  <si>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</si>
  <si>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</si>
  <si>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</si>
  <si>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</si>
  <si>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</si>
  <si>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</si>
  <si>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</si>
  <si>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</si>
  <si>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</si>
  <si>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</si>
  <si>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</si>
  <si>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</si>
  <si>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</si>
  <si>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</si>
  <si>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</si>
  <si>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</si>
  <si>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</si>
  <si>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</si>
  <si>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</si>
  <si>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</si>
  <si>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</si>
  <si>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</si>
  <si>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</si>
  <si>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</si>
  <si>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</si>
  <si>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</si>
  <si>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</si>
  <si>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</si>
  <si>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</si>
  <si>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</si>
  <si>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</si>
  <si>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</si>
  <si>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</si>
  <si>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</si>
  <si>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</si>
  <si>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</si>
  <si>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</si>
  <si>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</si>
  <si>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</si>
  <si>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</si>
  <si>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</si>
  <si>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</si>
  <si>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</si>
  <si>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</si>
  <si>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</si>
  <si>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</si>
  <si>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</si>
  <si>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</si>
  <si>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</si>
  <si>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</si>
  <si>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</si>
  <si>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</si>
  <si>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</si>
  <si>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</si>
  <si>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</si>
  <si>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</si>
  <si>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</si>
  <si>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</si>
  <si>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</si>
  <si>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</si>
  <si>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</si>
  <si>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</si>
  <si>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</si>
  <si>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</si>
  <si>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</si>
  <si>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</si>
  <si>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</si>
  <si>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</si>
  <si>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</si>
  <si>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</si>
  <si>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</si>
  <si>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</si>
  <si>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</si>
  <si>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</si>
  <si>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</si>
  <si>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</si>
  <si>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</si>
  <si>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</si>
  <si>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</si>
  <si>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</si>
  <si>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</si>
  <si>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</si>
  <si>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</si>
  <si>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</si>
  <si>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</si>
  <si>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</si>
  <si>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</si>
  <si>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</si>
  <si>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</si>
  <si>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</si>
  <si>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</si>
  <si>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</si>
  <si>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</si>
  <si>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</si>
  <si>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</si>
  <si>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</si>
  <si>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</si>
  <si>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</si>
  <si>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</si>
  <si>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</si>
  <si>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</si>
  <si>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</si>
  <si>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</si>
  <si>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</si>
  <si>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</si>
  <si>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</si>
  <si>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</si>
  <si>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</si>
  <si>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</si>
  <si>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</si>
  <si>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</si>
  <si>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</si>
  <si>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</si>
  <si>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</si>
  <si>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</si>
  <si>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</si>
  <si>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</si>
  <si>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</si>
  <si>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</si>
  <si>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</si>
  <si>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</si>
  <si>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</si>
  <si>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</si>
  <si>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</si>
  <si>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</si>
  <si>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</si>
  <si>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</si>
  <si>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</si>
  <si>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</si>
  <si>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</si>
  <si>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</si>
  <si>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</si>
  <si>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</si>
  <si>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</si>
  <si>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</si>
  <si>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</si>
  <si>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</si>
  <si>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</si>
  <si>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</si>
  <si>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</si>
  <si>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</si>
  <si>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</si>
  <si>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</si>
  <si>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</si>
  <si>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</si>
  <si>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</si>
  <si>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</si>
  <si>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</si>
  <si>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</si>
  <si>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</si>
  <si>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</si>
  <si>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</si>
  <si>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</si>
  <si>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</si>
  <si>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</si>
  <si>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</si>
  <si>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</si>
  <si>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</si>
  <si>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</si>
  <si>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</si>
  <si>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</si>
  <si>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</si>
  <si>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</si>
  <si>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</si>
  <si>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</si>
  <si>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</si>
  <si>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</si>
  <si>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</si>
  <si>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</si>
  <si>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</si>
  <si>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</si>
  <si>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</si>
  <si>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</si>
  <si>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</si>
  <si>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</si>
  <si>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</si>
  <si>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</si>
  <si>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</si>
  <si>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</si>
  <si>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</si>
  <si>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</si>
  <si>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</si>
  <si>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</si>
  <si>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(エ)前年度のベースアップ等加算の総額
（介護職員処遇改善支援交付金の総額を含む）</t>
    <rPh sb="21" eb="23">
      <t>カイゴ</t>
    </rPh>
    <rPh sb="23" eb="25">
      <t>ショクイン</t>
    </rPh>
    <rPh sb="25" eb="27">
      <t>ショグウ</t>
    </rPh>
    <rPh sb="27" eb="29">
      <t>カイゼン</t>
    </rPh>
    <rPh sb="29" eb="31">
      <t>シエン</t>
    </rPh>
    <rPh sb="31" eb="34">
      <t>コウフキン</t>
    </rPh>
    <rPh sb="35" eb="37">
      <t>ソウガク</t>
    </rPh>
    <rPh sb="38" eb="39">
      <t>フク</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</si>
  <si>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交付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07" eb="110">
      <t>コウフキン</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</si>
  <si>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(g)～(i）には、加算を取得する前年度（４月～３月）の実績値について、都道府県国民健康保険団体連合会から通知される「介護職員処遇改善加算等総額のお知らせ」「介護職員処遇改善支援交付金　支払額通知書」に基づき記載すること。ただし、(i)について、令和４年４月サービス提供分の介護職員処遇改善支援交付金の額は、令和４年５月審査分（２～４月サービス提供分）の額を３等分して推計すること。</t>
    <rPh sb="89" eb="92">
      <t>コウフキン</t>
    </rPh>
    <rPh sb="147" eb="150">
      <t>コウフキン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</si>
</sst>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2" xfId="2" xr:uid="{00000000-0005-0000-0000-00001B000000}"/>
    <cellStyle name="ハイパーリンク" xfId="4" builtinId="8"/>
    <cellStyle name="メモ 2" xfId="33" xr:uid="{00000000-0005-0000-0000-00001D000000}"/>
    <cellStyle name="リンク セル 2" xfId="34" xr:uid="{00000000-0005-0000-0000-00001E000000}"/>
    <cellStyle name="悪い 2" xfId="35" xr:uid="{00000000-0005-0000-0000-00001F000000}"/>
    <cellStyle name="計算 2" xfId="36" xr:uid="{00000000-0005-0000-0000-000020000000}"/>
    <cellStyle name="警告文 2" xfId="37" xr:uid="{00000000-0005-0000-0000-000021000000}"/>
    <cellStyle name="桁区切り" xfId="5" builtinId="6"/>
    <cellStyle name="桁区切り 2" xfId="1"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入力 2" xfId="45" xr:uid="{00000000-0005-0000-0000-00002B000000}"/>
    <cellStyle name="標準" xfId="0" builtinId="0"/>
    <cellStyle name="標準 2" xfId="3" xr:uid="{00000000-0005-0000-0000-00002D000000}"/>
    <cellStyle name="標準 2 2" xfId="51" xr:uid="{00000000-0005-0000-0000-00002E000000}"/>
    <cellStyle name="標準 2 3" xfId="46" xr:uid="{00000000-0005-0000-0000-00002F000000}"/>
    <cellStyle name="標準 3" xfId="48" xr:uid="{00000000-0005-0000-0000-000030000000}"/>
    <cellStyle name="標準 3 2" xfId="49" xr:uid="{00000000-0005-0000-0000-000031000000}"/>
    <cellStyle name="標準 3 2 2" xfId="53" xr:uid="{00000000-0005-0000-0000-000032000000}"/>
    <cellStyle name="標準 3 3" xfId="50" xr:uid="{00000000-0005-0000-0000-000033000000}"/>
    <cellStyle name="標準 3 3 2" xfId="54" xr:uid="{00000000-0005-0000-0000-000034000000}"/>
    <cellStyle name="標準 3 4" xfId="52" xr:uid="{00000000-0005-0000-0000-000035000000}"/>
    <cellStyle name="良い 2" xfId="47" xr:uid="{00000000-0005-0000-0000-000036000000}"/>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57134" y="695321"/>
          <a:ext cx="4129088" cy="9239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533525"/>
          <a:ext cx="101272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29984" y="306682"/>
          <a:ext cx="4850054" cy="1485653"/>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0921" y="28554589"/>
              <a:ext cx="185058" cy="19675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0921" y="31908750"/>
              <a:ext cx="18505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0921" y="30316714"/>
              <a:ext cx="185058" cy="421822"/>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0"/>
  <sheetViews>
    <sheetView showGridLines="0" view="pageBreakPreview" zoomScale="50" zoomScaleNormal="100" zoomScaleSheetLayoutView="50" workbookViewId="0"/>
  </sheetViews>
  <sheetFormatPr defaultColWidth="9"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311</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312</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33" t="s">
        <v>243</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281</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t="s">
        <v>227</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t="s">
        <v>218</v>
      </c>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t="s">
        <v>218</v>
      </c>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4" t="s">
        <v>46</v>
      </c>
      <c r="D39" s="334"/>
      <c r="E39" s="334"/>
      <c r="F39" s="334"/>
      <c r="G39" s="334"/>
      <c r="H39" s="334"/>
      <c r="I39" s="334"/>
      <c r="J39" s="334"/>
      <c r="K39" s="334"/>
      <c r="L39" s="335"/>
      <c r="M39" s="350" t="s">
        <v>219</v>
      </c>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t="s">
        <v>220</v>
      </c>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t="s">
        <v>221</v>
      </c>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t="s">
        <v>222</v>
      </c>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t="s">
        <v>223</v>
      </c>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t="s">
        <v>224</v>
      </c>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t="s">
        <v>225</v>
      </c>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t="s">
        <v>226</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244</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211</v>
      </c>
      <c r="D53" s="379"/>
      <c r="E53" s="379"/>
      <c r="F53" s="379"/>
      <c r="G53" s="379"/>
      <c r="H53" s="379"/>
      <c r="I53" s="379"/>
      <c r="J53" s="379"/>
      <c r="K53" s="379"/>
      <c r="L53" s="380"/>
      <c r="M53" s="369" t="s">
        <v>188</v>
      </c>
      <c r="N53" s="370"/>
      <c r="O53" s="370"/>
      <c r="P53" s="370"/>
      <c r="Q53" s="371"/>
      <c r="R53" s="372" t="s">
        <v>204</v>
      </c>
      <c r="S53" s="373"/>
      <c r="T53" s="373"/>
      <c r="U53" s="373"/>
      <c r="V53" s="374"/>
      <c r="W53" s="10" t="s">
        <v>189</v>
      </c>
      <c r="X53" s="11" t="s">
        <v>187</v>
      </c>
      <c r="Y53" s="12" t="s">
        <v>11</v>
      </c>
      <c r="Z53" s="39"/>
      <c r="AA53" s="40"/>
    </row>
    <row r="54" spans="1:27" ht="38.25" customHeight="1">
      <c r="A54" s="22"/>
      <c r="B54" s="41">
        <f>B53+1</f>
        <v>2</v>
      </c>
      <c r="C54" s="381">
        <v>1334567890</v>
      </c>
      <c r="D54" s="382"/>
      <c r="E54" s="382"/>
      <c r="F54" s="382"/>
      <c r="G54" s="382"/>
      <c r="H54" s="382"/>
      <c r="I54" s="382"/>
      <c r="J54" s="382"/>
      <c r="K54" s="382"/>
      <c r="L54" s="383"/>
      <c r="M54" s="388" t="s">
        <v>236</v>
      </c>
      <c r="N54" s="389"/>
      <c r="O54" s="389"/>
      <c r="P54" s="389"/>
      <c r="Q54" s="390"/>
      <c r="R54" s="363" t="s">
        <v>188</v>
      </c>
      <c r="S54" s="364"/>
      <c r="T54" s="364"/>
      <c r="U54" s="364"/>
      <c r="V54" s="365"/>
      <c r="W54" s="13" t="s">
        <v>189</v>
      </c>
      <c r="X54" s="14" t="s">
        <v>187</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188</v>
      </c>
      <c r="N55" s="364"/>
      <c r="O55" s="364"/>
      <c r="P55" s="364"/>
      <c r="Q55" s="365"/>
      <c r="R55" s="363" t="s">
        <v>188</v>
      </c>
      <c r="S55" s="364"/>
      <c r="T55" s="364"/>
      <c r="U55" s="364"/>
      <c r="V55" s="365"/>
      <c r="W55" s="13" t="s">
        <v>205</v>
      </c>
      <c r="X55" s="14" t="s">
        <v>190</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202</v>
      </c>
      <c r="N56" s="364"/>
      <c r="O56" s="364"/>
      <c r="P56" s="364"/>
      <c r="Q56" s="365"/>
      <c r="R56" s="363" t="s">
        <v>206</v>
      </c>
      <c r="S56" s="364"/>
      <c r="T56" s="364"/>
      <c r="U56" s="364"/>
      <c r="V56" s="365"/>
      <c r="W56" s="13" t="s">
        <v>202</v>
      </c>
      <c r="X56" s="14" t="s">
        <v>207</v>
      </c>
      <c r="Y56" s="15" t="s">
        <v>208</v>
      </c>
      <c r="Z56" s="39"/>
      <c r="AA56" s="40"/>
    </row>
    <row r="57" spans="1:27" ht="38.25" customHeight="1">
      <c r="A57" s="22"/>
      <c r="B57" s="41">
        <f t="shared" si="0"/>
        <v>5</v>
      </c>
      <c r="C57" s="381">
        <v>1334567893</v>
      </c>
      <c r="D57" s="382"/>
      <c r="E57" s="382"/>
      <c r="F57" s="382"/>
      <c r="G57" s="382"/>
      <c r="H57" s="382"/>
      <c r="I57" s="382"/>
      <c r="J57" s="382"/>
      <c r="K57" s="382"/>
      <c r="L57" s="383"/>
      <c r="M57" s="363" t="s">
        <v>203</v>
      </c>
      <c r="N57" s="364"/>
      <c r="O57" s="364"/>
      <c r="P57" s="364"/>
      <c r="Q57" s="365"/>
      <c r="R57" s="363" t="s">
        <v>203</v>
      </c>
      <c r="S57" s="364"/>
      <c r="T57" s="364"/>
      <c r="U57" s="364"/>
      <c r="V57" s="365"/>
      <c r="W57" s="13" t="s">
        <v>209</v>
      </c>
      <c r="X57" s="14" t="s">
        <v>210</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203</v>
      </c>
      <c r="N58" s="364"/>
      <c r="O58" s="364"/>
      <c r="P58" s="364"/>
      <c r="Q58" s="365"/>
      <c r="R58" s="363" t="s">
        <v>203</v>
      </c>
      <c r="S58" s="364"/>
      <c r="T58" s="364"/>
      <c r="U58" s="364"/>
      <c r="V58" s="365"/>
      <c r="W58" s="13" t="s">
        <v>209</v>
      </c>
      <c r="X58" s="14" t="s">
        <v>210</v>
      </c>
      <c r="Y58" s="15" t="s">
        <v>191</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00000000-0002-0000-0000-000000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86"/>
  <sheetViews>
    <sheetView tabSelected="1" view="pageBreakPreview" zoomScale="70" zoomScaleNormal="120" zoomScaleSheetLayoutView="70" workbookViewId="0"/>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○○市</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v>5</v>
      </c>
      <c r="W4" s="521"/>
      <c r="X4" s="64" t="s">
        <v>22</v>
      </c>
      <c r="Y4" s="21"/>
      <c r="Z4" s="62"/>
      <c r="AA4" s="62"/>
      <c r="AB4" s="62"/>
      <c r="AC4" s="65"/>
      <c r="AD4" s="22"/>
      <c r="AE4" s="22"/>
      <c r="AF4" s="24"/>
      <c r="AG4" s="62"/>
      <c r="AH4" s="62"/>
      <c r="AI4" s="62"/>
      <c r="AJ4" s="62"/>
    </row>
    <row r="5" spans="1:45" ht="14.25">
      <c r="A5" s="25" t="s">
        <v>162</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○○ケアサービス</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○○ケアサービス</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100－1234</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千代田区霞が関 1－2－2</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○○ビル 18F</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コウロウ タロウ</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厚労 太郎</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03-3571-XXXX</v>
      </c>
      <c r="L14" s="523"/>
      <c r="M14" s="523"/>
      <c r="N14" s="523"/>
      <c r="O14" s="523"/>
      <c r="P14" s="523"/>
      <c r="Q14" s="523"/>
      <c r="R14" s="523"/>
      <c r="S14" s="523"/>
      <c r="T14" s="523"/>
      <c r="U14" s="522" t="s">
        <v>38</v>
      </c>
      <c r="V14" s="522"/>
      <c r="W14" s="522"/>
      <c r="X14" s="522"/>
      <c r="Y14" s="523" t="str">
        <f>IF(基本情報入力シート!M46="","",基本情報入力シート!M46)</f>
        <v>aaa@aaa.aa.jp</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264</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164</v>
      </c>
      <c r="C18" s="537" t="s">
        <v>265</v>
      </c>
      <c r="D18" s="538"/>
      <c r="E18" s="538"/>
      <c r="F18" s="538"/>
      <c r="G18" s="538"/>
      <c r="H18" s="538"/>
      <c r="I18" s="538"/>
      <c r="J18" s="538"/>
      <c r="K18" s="538"/>
      <c r="L18" s="539"/>
      <c r="M18" s="48" t="s">
        <v>164</v>
      </c>
      <c r="N18" s="540" t="s">
        <v>266</v>
      </c>
      <c r="O18" s="541"/>
      <c r="P18" s="541"/>
      <c r="Q18" s="541"/>
      <c r="R18" s="541"/>
      <c r="S18" s="541"/>
      <c r="T18" s="541"/>
      <c r="U18" s="541"/>
      <c r="V18" s="541"/>
      <c r="W18" s="542"/>
      <c r="X18" s="49" t="s">
        <v>164</v>
      </c>
      <c r="Y18" s="543" t="s">
        <v>267</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154</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245</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247</v>
      </c>
      <c r="B23" s="93" t="s">
        <v>251</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254</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248</v>
      </c>
      <c r="B24" s="93" t="s">
        <v>252</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249</v>
      </c>
      <c r="B25" s="571" t="s">
        <v>253</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250</v>
      </c>
      <c r="B26" s="93" t="s">
        <v>255</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181</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178</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f>IF(V4=0,"",V4)</f>
        <v>5</v>
      </c>
      <c r="E30" s="502"/>
      <c r="F30" s="105" t="s">
        <v>115</v>
      </c>
      <c r="G30" s="106"/>
      <c r="H30" s="106"/>
      <c r="I30" s="106"/>
      <c r="J30" s="106"/>
      <c r="K30" s="106"/>
      <c r="L30" s="106"/>
      <c r="M30" s="106"/>
      <c r="N30" s="106"/>
      <c r="O30" s="107"/>
      <c r="P30" s="503">
        <f>P35+W35+AD35</f>
        <v>54805879</v>
      </c>
      <c r="Q30" s="504"/>
      <c r="R30" s="504"/>
      <c r="S30" s="504"/>
      <c r="T30" s="504"/>
      <c r="U30" s="505"/>
      <c r="V30" s="108" t="s">
        <v>4</v>
      </c>
    </row>
    <row r="31" spans="1:73" ht="30.75" customHeight="1">
      <c r="A31" s="104" t="s">
        <v>26</v>
      </c>
      <c r="B31" s="549" t="s">
        <v>268</v>
      </c>
      <c r="C31" s="550"/>
      <c r="D31" s="550"/>
      <c r="E31" s="550"/>
      <c r="F31" s="550"/>
      <c r="G31" s="550"/>
      <c r="H31" s="550"/>
      <c r="I31" s="550"/>
      <c r="J31" s="550"/>
      <c r="K31" s="550"/>
      <c r="L31" s="550"/>
      <c r="M31" s="550"/>
      <c r="N31" s="550"/>
      <c r="O31" s="551"/>
      <c r="P31" s="464">
        <f>P36+W36+AD36</f>
        <v>56379277</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182</v>
      </c>
      <c r="B33" s="99"/>
      <c r="C33" s="100"/>
      <c r="D33" s="72"/>
      <c r="E33" s="72"/>
      <c r="F33" s="72"/>
      <c r="G33" s="72"/>
      <c r="H33" s="72"/>
      <c r="I33" s="72"/>
      <c r="J33" s="72"/>
      <c r="K33" s="73"/>
      <c r="L33" s="73"/>
      <c r="M33" s="73"/>
      <c r="N33" s="73"/>
      <c r="O33" s="73"/>
      <c r="P33" s="73"/>
      <c r="Q33" s="73"/>
      <c r="R33" s="73"/>
      <c r="S33" s="101"/>
      <c r="T33" s="102"/>
      <c r="U33" s="102"/>
      <c r="V33" s="103" t="s">
        <v>197</v>
      </c>
      <c r="W33" s="102"/>
      <c r="X33" s="102"/>
      <c r="Y33" s="102"/>
      <c r="Z33" s="72"/>
      <c r="AA33" s="72"/>
      <c r="AB33" s="101"/>
      <c r="AC33" s="103" t="s">
        <v>198</v>
      </c>
      <c r="AD33" s="102"/>
      <c r="AE33" s="102"/>
      <c r="AF33" s="102"/>
      <c r="AG33" s="102"/>
      <c r="AH33" s="102"/>
      <c r="AI33" s="72"/>
      <c r="AJ33" s="103" t="s">
        <v>199</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283</v>
      </c>
      <c r="AM34" s="578"/>
      <c r="AN34" s="578"/>
      <c r="AO34" s="578"/>
      <c r="AP34" s="578"/>
      <c r="AQ34" s="578"/>
      <c r="AR34" s="578"/>
      <c r="AS34" s="578"/>
      <c r="AT34" s="578"/>
      <c r="AU34" s="578"/>
      <c r="AV34" s="579"/>
    </row>
    <row r="35" spans="1:48" ht="18" customHeight="1" thickBot="1">
      <c r="A35" s="104" t="s">
        <v>25</v>
      </c>
      <c r="B35" s="501" t="s">
        <v>114</v>
      </c>
      <c r="C35" s="501"/>
      <c r="D35" s="502">
        <f>IF(V4=0,"",V4)</f>
        <v>5</v>
      </c>
      <c r="E35" s="502"/>
      <c r="F35" s="535" t="s">
        <v>183</v>
      </c>
      <c r="G35" s="535"/>
      <c r="H35" s="535"/>
      <c r="I35" s="535"/>
      <c r="J35" s="535"/>
      <c r="K35" s="535"/>
      <c r="L35" s="535"/>
      <c r="M35" s="535"/>
      <c r="N35" s="535"/>
      <c r="O35" s="536"/>
      <c r="P35" s="533">
        <f>IF('別紙様式3-2'!P7="","",'別紙様式3-2'!P7)</f>
        <v>38081062</v>
      </c>
      <c r="Q35" s="534"/>
      <c r="R35" s="534"/>
      <c r="S35" s="534"/>
      <c r="T35" s="534"/>
      <c r="U35" s="534"/>
      <c r="V35" s="113" t="s">
        <v>4</v>
      </c>
      <c r="W35" s="533">
        <f>IF('別紙様式3-2'!P8="","",'別紙様式3-2'!P8)</f>
        <v>9713054</v>
      </c>
      <c r="X35" s="534"/>
      <c r="Y35" s="534"/>
      <c r="Z35" s="534"/>
      <c r="AA35" s="534"/>
      <c r="AB35" s="534"/>
      <c r="AC35" s="113" t="s">
        <v>4</v>
      </c>
      <c r="AD35" s="533">
        <f>IF('別紙様式3-2'!P9="","",'別紙様式3-2'!P9)</f>
        <v>7011763</v>
      </c>
      <c r="AE35" s="534"/>
      <c r="AF35" s="534"/>
      <c r="AG35" s="534"/>
      <c r="AH35" s="534"/>
      <c r="AI35" s="534"/>
      <c r="AJ35" s="114" t="s">
        <v>4</v>
      </c>
    </row>
    <row r="36" spans="1:48" ht="30" customHeight="1" thickBot="1">
      <c r="A36" s="104" t="s">
        <v>26</v>
      </c>
      <c r="B36" s="549" t="s">
        <v>269</v>
      </c>
      <c r="C36" s="550"/>
      <c r="D36" s="550"/>
      <c r="E36" s="550"/>
      <c r="F36" s="550"/>
      <c r="G36" s="550"/>
      <c r="H36" s="550"/>
      <c r="I36" s="550"/>
      <c r="J36" s="550"/>
      <c r="K36" s="550"/>
      <c r="L36" s="550"/>
      <c r="M36" s="550"/>
      <c r="N36" s="550"/>
      <c r="O36" s="550"/>
      <c r="P36" s="461">
        <v>38883524</v>
      </c>
      <c r="Q36" s="462"/>
      <c r="R36" s="462"/>
      <c r="S36" s="462"/>
      <c r="T36" s="462"/>
      <c r="U36" s="463"/>
      <c r="V36" s="107" t="s">
        <v>4</v>
      </c>
      <c r="W36" s="464">
        <f>IFERROR(S76+Y76+AE76,"")</f>
        <v>10088663</v>
      </c>
      <c r="X36" s="465"/>
      <c r="Y36" s="465"/>
      <c r="Z36" s="465"/>
      <c r="AA36" s="465"/>
      <c r="AB36" s="466"/>
      <c r="AC36" s="115" t="s">
        <v>4</v>
      </c>
      <c r="AD36" s="464">
        <f>IFERROR(S94+S96,"")</f>
        <v>7407090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159</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f>IF(V4=0,"",V4)</f>
        <v>5</v>
      </c>
      <c r="E39" s="592"/>
      <c r="F39" s="587" t="s">
        <v>134</v>
      </c>
      <c r="G39" s="587"/>
      <c r="H39" s="587"/>
      <c r="I39" s="587"/>
      <c r="J39" s="587"/>
      <c r="K39" s="587"/>
      <c r="L39" s="587"/>
      <c r="M39" s="587"/>
      <c r="N39" s="587"/>
      <c r="O39" s="588"/>
      <c r="P39" s="552">
        <f>P40-P41</f>
        <v>267633483</v>
      </c>
      <c r="Q39" s="553"/>
      <c r="R39" s="553"/>
      <c r="S39" s="553"/>
      <c r="T39" s="553"/>
      <c r="U39" s="554"/>
      <c r="V39" s="108" t="s">
        <v>4</v>
      </c>
      <c r="W39" s="122" t="s">
        <v>176</v>
      </c>
      <c r="X39" s="568" t="str">
        <f>IF(P42="","",IF(P39="","",IF(P39&gt;=P42,"○","☓")))</f>
        <v>○</v>
      </c>
      <c r="Y39" s="467" t="s">
        <v>165</v>
      </c>
      <c r="Z39" s="118"/>
      <c r="AA39" s="118"/>
      <c r="AB39" s="118"/>
      <c r="AC39" s="120"/>
      <c r="AD39" s="118"/>
      <c r="AE39" s="118"/>
      <c r="AF39" s="118"/>
      <c r="AG39" s="118"/>
      <c r="AH39" s="118"/>
      <c r="AI39" s="118"/>
      <c r="AJ39" s="120"/>
      <c r="AL39" s="399" t="s">
        <v>282</v>
      </c>
      <c r="AM39" s="400"/>
      <c r="AN39" s="400"/>
      <c r="AO39" s="400"/>
      <c r="AP39" s="400"/>
      <c r="AQ39" s="400"/>
      <c r="AR39" s="400"/>
      <c r="AS39" s="400"/>
      <c r="AT39" s="400"/>
      <c r="AU39" s="400"/>
      <c r="AV39" s="401"/>
    </row>
    <row r="40" spans="1:48" ht="18.75" customHeight="1" thickBot="1">
      <c r="A40" s="576"/>
      <c r="B40" s="560" t="s">
        <v>184</v>
      </c>
      <c r="C40" s="560"/>
      <c r="D40" s="560"/>
      <c r="E40" s="560"/>
      <c r="F40" s="560"/>
      <c r="G40" s="560"/>
      <c r="H40" s="560"/>
      <c r="I40" s="560"/>
      <c r="J40" s="560"/>
      <c r="K40" s="560"/>
      <c r="L40" s="560"/>
      <c r="M40" s="560"/>
      <c r="N40" s="560"/>
      <c r="O40" s="413"/>
      <c r="P40" s="563">
        <v>324012760</v>
      </c>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185</v>
      </c>
      <c r="C41" s="561"/>
      <c r="D41" s="561"/>
      <c r="E41" s="561"/>
      <c r="F41" s="561"/>
      <c r="G41" s="561"/>
      <c r="H41" s="561"/>
      <c r="I41" s="561"/>
      <c r="J41" s="561"/>
      <c r="K41" s="561"/>
      <c r="L41" s="561"/>
      <c r="M41" s="561"/>
      <c r="N41" s="561"/>
      <c r="O41" s="562"/>
      <c r="P41" s="566">
        <f>P31</f>
        <v>56379277</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270</v>
      </c>
      <c r="C42" s="559"/>
      <c r="D42" s="559"/>
      <c r="E42" s="559"/>
      <c r="F42" s="559"/>
      <c r="G42" s="559"/>
      <c r="H42" s="559"/>
      <c r="I42" s="559"/>
      <c r="J42" s="559"/>
      <c r="K42" s="559"/>
      <c r="L42" s="559"/>
      <c r="M42" s="559"/>
      <c r="N42" s="559"/>
      <c r="O42" s="559"/>
      <c r="P42" s="552">
        <f>P43-P44-P45-P46-P47</f>
        <v>255401776</v>
      </c>
      <c r="Q42" s="553"/>
      <c r="R42" s="553"/>
      <c r="S42" s="553"/>
      <c r="T42" s="553"/>
      <c r="U42" s="554"/>
      <c r="V42" s="124" t="s">
        <v>4</v>
      </c>
      <c r="W42" s="122" t="s">
        <v>176</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v>323895307</v>
      </c>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v>36672680</v>
      </c>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v>9379554</v>
      </c>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320</v>
      </c>
      <c r="C46" s="441"/>
      <c r="D46" s="441"/>
      <c r="E46" s="441"/>
      <c r="F46" s="441"/>
      <c r="G46" s="441"/>
      <c r="H46" s="441"/>
      <c r="I46" s="441"/>
      <c r="J46" s="441"/>
      <c r="K46" s="441"/>
      <c r="L46" s="441"/>
      <c r="M46" s="441"/>
      <c r="N46" s="441"/>
      <c r="O46" s="586"/>
      <c r="P46" s="469">
        <v>7312647</v>
      </c>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133</v>
      </c>
      <c r="C47" s="459"/>
      <c r="D47" s="459"/>
      <c r="E47" s="459"/>
      <c r="F47" s="459"/>
      <c r="G47" s="459"/>
      <c r="H47" s="459"/>
      <c r="I47" s="459"/>
      <c r="J47" s="459"/>
      <c r="K47" s="459"/>
      <c r="L47" s="459"/>
      <c r="M47" s="459"/>
      <c r="N47" s="459"/>
      <c r="O47" s="584"/>
      <c r="P47" s="469">
        <v>15128650</v>
      </c>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242</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317</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321</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322</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316</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215</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177</v>
      </c>
      <c r="B57" s="91" t="s">
        <v>195</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151</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152</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240</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233</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246</v>
      </c>
      <c r="B63" s="527" t="s">
        <v>313</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262</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256</v>
      </c>
      <c r="B65" s="527" t="s">
        <v>305</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257</v>
      </c>
      <c r="B66" s="527" t="s">
        <v>306</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258</v>
      </c>
      <c r="B67" s="527" t="s">
        <v>261</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259</v>
      </c>
      <c r="B68" s="527" t="s">
        <v>271</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263</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260</v>
      </c>
      <c r="B70" s="527" t="s">
        <v>319</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279</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136</v>
      </c>
      <c r="T73" s="668"/>
      <c r="U73" s="668"/>
      <c r="V73" s="668"/>
      <c r="W73" s="668"/>
      <c r="X73" s="669"/>
      <c r="Y73" s="666" t="s">
        <v>137</v>
      </c>
      <c r="Z73" s="666"/>
      <c r="AA73" s="666"/>
      <c r="AB73" s="666"/>
      <c r="AC73" s="666"/>
      <c r="AD73" s="666"/>
      <c r="AE73" s="666" t="s">
        <v>138</v>
      </c>
      <c r="AF73" s="666"/>
      <c r="AG73" s="666"/>
      <c r="AH73" s="666"/>
      <c r="AI73" s="666"/>
      <c r="AJ73" s="666"/>
    </row>
    <row r="74" spans="1:50" s="66" customFormat="1" ht="28.5" customHeight="1" thickBot="1">
      <c r="A74" s="682" t="s">
        <v>272</v>
      </c>
      <c r="B74" s="683"/>
      <c r="C74" s="683"/>
      <c r="D74" s="683"/>
      <c r="E74" s="683"/>
      <c r="F74" s="683"/>
      <c r="G74" s="683"/>
      <c r="H74" s="683"/>
      <c r="I74" s="683"/>
      <c r="J74" s="683"/>
      <c r="K74" s="683"/>
      <c r="L74" s="683"/>
      <c r="M74" s="683"/>
      <c r="N74" s="683"/>
      <c r="O74" s="683"/>
      <c r="P74" s="683"/>
      <c r="Q74" s="683"/>
      <c r="R74" s="683"/>
      <c r="S74" s="680" t="b">
        <v>1</v>
      </c>
      <c r="T74" s="681"/>
      <c r="U74" s="681"/>
      <c r="V74" s="681"/>
      <c r="W74" s="681"/>
      <c r="X74" s="50"/>
      <c r="Y74" s="528" t="b">
        <v>1</v>
      </c>
      <c r="Z74" s="528"/>
      <c r="AA74" s="528"/>
      <c r="AB74" s="528"/>
      <c r="AC74" s="528"/>
      <c r="AD74" s="51"/>
      <c r="AE74" s="528" t="b">
        <v>1</v>
      </c>
      <c r="AF74" s="528"/>
      <c r="AG74" s="528"/>
      <c r="AH74" s="528"/>
      <c r="AI74" s="529"/>
      <c r="AJ74" s="150" t="str">
        <f>IF(M18="○", IF(OR(AND(NOT(S74),NOT(Y74),AE74),AND(NOT(S74),NOT(Y74),NOT(AE74))),"×","○"),"")</f>
        <v>○</v>
      </c>
      <c r="AK74" s="670"/>
      <c r="AL74" s="627" t="s">
        <v>214</v>
      </c>
      <c r="AM74" s="628"/>
      <c r="AN74" s="628"/>
      <c r="AO74" s="628"/>
      <c r="AP74" s="628"/>
      <c r="AQ74" s="628"/>
      <c r="AR74" s="628"/>
      <c r="AS74" s="628"/>
      <c r="AT74" s="628"/>
      <c r="AU74" s="628"/>
      <c r="AV74" s="629"/>
    </row>
    <row r="75" spans="1:50" s="66" customFormat="1" ht="18.75" customHeight="1">
      <c r="A75" s="151" t="s">
        <v>170</v>
      </c>
      <c r="B75" s="152"/>
      <c r="C75" s="153"/>
      <c r="D75" s="153"/>
      <c r="E75" s="153"/>
      <c r="F75" s="153"/>
      <c r="G75" s="153"/>
      <c r="H75" s="153"/>
      <c r="I75" s="153"/>
      <c r="J75" s="153"/>
      <c r="K75" s="153"/>
      <c r="L75" s="154"/>
      <c r="M75" s="154"/>
      <c r="N75" s="154"/>
      <c r="O75" s="154"/>
      <c r="P75" s="154"/>
      <c r="Q75" s="154"/>
      <c r="R75" s="154"/>
      <c r="S75" s="614">
        <v>17.5</v>
      </c>
      <c r="T75" s="597"/>
      <c r="U75" s="597"/>
      <c r="V75" s="597"/>
      <c r="W75" s="597"/>
      <c r="X75" s="52" t="s">
        <v>135</v>
      </c>
      <c r="Y75" s="597">
        <v>27.2</v>
      </c>
      <c r="Z75" s="597"/>
      <c r="AA75" s="597"/>
      <c r="AB75" s="597"/>
      <c r="AC75" s="597"/>
      <c r="AD75" s="52" t="s">
        <v>135</v>
      </c>
      <c r="AE75" s="597">
        <v>9</v>
      </c>
      <c r="AF75" s="597"/>
      <c r="AG75" s="597"/>
      <c r="AH75" s="597"/>
      <c r="AI75" s="597"/>
      <c r="AJ75" s="155" t="s">
        <v>5</v>
      </c>
      <c r="AK75" s="670"/>
    </row>
    <row r="76" spans="1:50" s="66" customFormat="1" ht="18" customHeight="1">
      <c r="A76" s="156" t="s">
        <v>171</v>
      </c>
      <c r="B76" s="157"/>
      <c r="C76" s="157"/>
      <c r="D76" s="158"/>
      <c r="E76" s="158"/>
      <c r="F76" s="158"/>
      <c r="G76" s="158"/>
      <c r="H76" s="158"/>
      <c r="I76" s="158"/>
      <c r="J76" s="158"/>
      <c r="K76" s="159"/>
      <c r="L76" s="159"/>
      <c r="M76" s="159"/>
      <c r="N76" s="159"/>
      <c r="O76" s="159"/>
      <c r="P76" s="159"/>
      <c r="Q76" s="159"/>
      <c r="R76" s="159"/>
      <c r="S76" s="598">
        <v>3996256</v>
      </c>
      <c r="T76" s="599"/>
      <c r="U76" s="599"/>
      <c r="V76" s="599"/>
      <c r="W76" s="599"/>
      <c r="X76" s="53" t="s">
        <v>4</v>
      </c>
      <c r="Y76" s="599">
        <v>5257986</v>
      </c>
      <c r="Z76" s="599"/>
      <c r="AA76" s="599"/>
      <c r="AB76" s="599"/>
      <c r="AC76" s="599"/>
      <c r="AD76" s="53" t="s">
        <v>139</v>
      </c>
      <c r="AE76" s="599">
        <v>834421</v>
      </c>
      <c r="AF76" s="599"/>
      <c r="AG76" s="599"/>
      <c r="AH76" s="599"/>
      <c r="AI76" s="599"/>
      <c r="AJ76" s="160" t="s">
        <v>4</v>
      </c>
      <c r="AK76"/>
    </row>
    <row r="77" spans="1:50" s="66" customFormat="1" ht="18.75" customHeight="1" thickBot="1">
      <c r="A77" s="156" t="s">
        <v>172</v>
      </c>
      <c r="B77" s="161"/>
      <c r="C77" s="162"/>
      <c r="D77" s="163"/>
      <c r="E77" s="158"/>
      <c r="F77" s="158"/>
      <c r="G77" s="158"/>
      <c r="H77" s="158"/>
      <c r="I77" s="158"/>
      <c r="J77" s="158"/>
      <c r="K77" s="159"/>
      <c r="L77" s="159"/>
      <c r="M77" s="159"/>
      <c r="N77" s="159"/>
      <c r="O77" s="159"/>
      <c r="P77" s="159"/>
      <c r="Q77" s="159"/>
      <c r="R77" s="159"/>
      <c r="S77" s="611">
        <f>S76/(S75*12)</f>
        <v>19029.790476190476</v>
      </c>
      <c r="T77" s="612"/>
      <c r="U77" s="612"/>
      <c r="V77" s="612"/>
      <c r="W77" s="613"/>
      <c r="X77" s="164" t="s">
        <v>139</v>
      </c>
      <c r="Y77" s="612">
        <f>Y76/(Y75*12)</f>
        <v>16109.025735294119</v>
      </c>
      <c r="Z77" s="612"/>
      <c r="AA77" s="612"/>
      <c r="AB77" s="612"/>
      <c r="AC77" s="613"/>
      <c r="AD77" s="164" t="s">
        <v>139</v>
      </c>
      <c r="AE77" s="612">
        <f>AE76/(AE75*12)</f>
        <v>7726.1203703703704</v>
      </c>
      <c r="AF77" s="612"/>
      <c r="AG77" s="612"/>
      <c r="AH77" s="612"/>
      <c r="AI77" s="613"/>
      <c r="AJ77" s="165" t="s">
        <v>139</v>
      </c>
      <c r="AK77" s="684" t="s">
        <v>285</v>
      </c>
    </row>
    <row r="78" spans="1:50" s="66" customFormat="1" ht="15.75" customHeight="1" thickBot="1">
      <c r="A78" s="603" t="s">
        <v>173</v>
      </c>
      <c r="B78" s="604"/>
      <c r="C78" s="604"/>
      <c r="D78" s="604"/>
      <c r="E78" s="604"/>
      <c r="F78" s="604"/>
      <c r="G78" s="604"/>
      <c r="H78" s="604"/>
      <c r="I78" s="604"/>
      <c r="J78" s="604"/>
      <c r="K78" s="604"/>
      <c r="L78" s="604"/>
      <c r="M78" s="604"/>
      <c r="N78" s="604"/>
      <c r="O78" s="604"/>
      <c r="P78" s="604"/>
      <c r="Q78" s="604"/>
      <c r="R78" s="615"/>
      <c r="S78" s="625" t="s">
        <v>128</v>
      </c>
      <c r="T78" s="619">
        <f>IF(Y77, S77/Y77, 1)</f>
        <v>1.181312314530425</v>
      </c>
      <c r="U78" s="620"/>
      <c r="V78" s="621"/>
      <c r="W78" s="630" t="s">
        <v>129</v>
      </c>
      <c r="X78" s="637"/>
      <c r="Y78" s="632" t="s">
        <v>128</v>
      </c>
      <c r="Z78" s="619">
        <f>IF(Y77,1,0)</f>
        <v>1</v>
      </c>
      <c r="AA78" s="620"/>
      <c r="AB78" s="621"/>
      <c r="AC78" s="630" t="s">
        <v>129</v>
      </c>
      <c r="AD78" s="637"/>
      <c r="AE78" s="632" t="s">
        <v>128</v>
      </c>
      <c r="AF78" s="619">
        <f>IF(Y77, AE77/Y77, IF(AE77, AE77/S77, 0))</f>
        <v>0.47961437875431556</v>
      </c>
      <c r="AG78" s="620"/>
      <c r="AH78" s="621"/>
      <c r="AI78" s="635" t="s">
        <v>129</v>
      </c>
      <c r="AJ78" s="166" t="str">
        <f>IF(M18="○", IF(AND(S74=TRUE, Y74=TRUE), IF(AND(T78&gt;Z78, Z78&gt;0),"○","×"),""),"")</f>
        <v>○</v>
      </c>
      <c r="AK78" s="684"/>
      <c r="AL78" s="627" t="s">
        <v>286</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v>
      </c>
      <c r="AK79" s="685" t="s">
        <v>186</v>
      </c>
      <c r="AL79" s="627" t="s">
        <v>314</v>
      </c>
      <c r="AM79" s="578"/>
      <c r="AN79" s="578"/>
      <c r="AO79" s="578"/>
      <c r="AP79" s="578"/>
      <c r="AQ79" s="578"/>
      <c r="AR79" s="578"/>
      <c r="AS79" s="578"/>
      <c r="AT79" s="578"/>
      <c r="AU79" s="578"/>
      <c r="AV79" s="579"/>
      <c r="AX79" s="19"/>
    </row>
    <row r="80" spans="1:50" s="66" customFormat="1" ht="27" customHeight="1" thickBot="1">
      <c r="A80" s="603" t="s">
        <v>273</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161</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10088663</v>
      </c>
      <c r="Z81" s="609"/>
      <c r="AA81" s="609"/>
      <c r="AB81" s="609"/>
      <c r="AC81" s="609"/>
      <c r="AD81" s="172" t="s">
        <v>4</v>
      </c>
      <c r="AK81"/>
      <c r="AO81" s="170"/>
      <c r="AP81" s="170"/>
      <c r="AQ81" s="170"/>
      <c r="AR81" s="170"/>
      <c r="AS81" s="170"/>
      <c r="AT81" s="171"/>
      <c r="AU81" s="171"/>
      <c r="AV81" s="171"/>
    </row>
    <row r="82" spans="1:48" s="66" customFormat="1" ht="27" customHeight="1" thickBot="1">
      <c r="A82" s="601" t="s">
        <v>200</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v>4260000</v>
      </c>
      <c r="Z82" s="606"/>
      <c r="AA82" s="606"/>
      <c r="AB82" s="606"/>
      <c r="AC82" s="607"/>
      <c r="AD82" s="173" t="s">
        <v>4</v>
      </c>
      <c r="AE82" s="79" t="s">
        <v>169</v>
      </c>
      <c r="AF82" s="174" t="str">
        <f>IF(M18="○", IF(Y82, IF(Y82&lt;=4400000,"○","☓"),""),"")</f>
        <v>○</v>
      </c>
      <c r="AG82" s="175" t="s">
        <v>174</v>
      </c>
      <c r="AL82" s="627" t="s">
        <v>284</v>
      </c>
      <c r="AM82" s="578"/>
      <c r="AN82" s="578"/>
      <c r="AO82" s="578"/>
      <c r="AP82" s="578"/>
      <c r="AQ82" s="578"/>
      <c r="AR82" s="578"/>
      <c r="AS82" s="578"/>
      <c r="AT82" s="578"/>
      <c r="AU82" s="578"/>
      <c r="AV82" s="579"/>
    </row>
    <row r="83" spans="1:48" s="66" customFormat="1" ht="27.75" customHeight="1">
      <c r="A83" s="475" t="s">
        <v>193</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79">
        <f>SUM('別紙様式3-2'!U19:U118)</f>
        <v>3</v>
      </c>
      <c r="Z83" s="480"/>
      <c r="AA83" s="480"/>
      <c r="AB83" s="480"/>
      <c r="AC83" s="480"/>
      <c r="AD83" s="173" t="s">
        <v>168</v>
      </c>
      <c r="AE83" s="176" t="s">
        <v>169</v>
      </c>
      <c r="AF83" s="594" t="str">
        <f>IF(M18="○", IF(OR(Y83&gt;=Y84, OR(A86,A87,A88,A89)=TRUE),"○","×"),"")</f>
        <v>○</v>
      </c>
      <c r="AG83" s="596" t="s">
        <v>175</v>
      </c>
      <c r="AL83" s="399" t="s">
        <v>192</v>
      </c>
      <c r="AM83" s="400"/>
      <c r="AN83" s="400"/>
      <c r="AO83" s="400"/>
      <c r="AP83" s="400"/>
      <c r="AQ83" s="400"/>
      <c r="AR83" s="400"/>
      <c r="AS83" s="400"/>
      <c r="AT83" s="400"/>
      <c r="AU83" s="400"/>
      <c r="AV83" s="401"/>
    </row>
    <row r="84" spans="1:48" s="66" customFormat="1" ht="28.5" customHeight="1" thickBot="1">
      <c r="A84" s="678" t="s">
        <v>232</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7"/>
      <c r="AA84" s="677"/>
      <c r="AB84" s="677"/>
      <c r="AC84" s="677"/>
      <c r="AD84" s="177" t="s">
        <v>201</v>
      </c>
      <c r="AE84" s="176" t="s">
        <v>169</v>
      </c>
      <c r="AF84" s="595"/>
      <c r="AG84" s="596"/>
      <c r="AL84" s="405"/>
      <c r="AM84" s="406"/>
      <c r="AN84" s="406"/>
      <c r="AO84" s="406"/>
      <c r="AP84" s="406"/>
      <c r="AQ84" s="406"/>
      <c r="AR84" s="406"/>
      <c r="AS84" s="406"/>
      <c r="AT84" s="406"/>
      <c r="AU84" s="406"/>
      <c r="AV84" s="407"/>
    </row>
    <row r="85" spans="1:48" s="66" customFormat="1" ht="18.75" customHeight="1">
      <c r="A85" s="178" t="s">
        <v>228</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278</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
      </c>
      <c r="AL90" s="627" t="s">
        <v>234</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315</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280</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166</v>
      </c>
      <c r="B94" s="648"/>
      <c r="C94" s="196" t="s">
        <v>179</v>
      </c>
      <c r="D94" s="197"/>
      <c r="E94" s="197"/>
      <c r="F94" s="197"/>
      <c r="G94" s="197"/>
      <c r="H94" s="197"/>
      <c r="I94" s="197"/>
      <c r="J94" s="197"/>
      <c r="K94" s="197"/>
      <c r="L94" s="197"/>
      <c r="M94" s="197"/>
      <c r="N94" s="197"/>
      <c r="O94" s="197"/>
      <c r="P94" s="197"/>
      <c r="Q94" s="197"/>
      <c r="R94" s="198"/>
      <c r="S94" s="663">
        <v>6081285</v>
      </c>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318</v>
      </c>
      <c r="E95" s="481"/>
      <c r="F95" s="481"/>
      <c r="G95" s="481"/>
      <c r="H95" s="481"/>
      <c r="I95" s="481"/>
      <c r="J95" s="481"/>
      <c r="K95" s="481"/>
      <c r="L95" s="481"/>
      <c r="M95" s="481"/>
      <c r="N95" s="481"/>
      <c r="O95" s="481"/>
      <c r="P95" s="481"/>
      <c r="Q95" s="481"/>
      <c r="R95" s="481"/>
      <c r="S95" s="657">
        <v>4321269</v>
      </c>
      <c r="T95" s="658"/>
      <c r="U95" s="658"/>
      <c r="V95" s="658"/>
      <c r="W95" s="659"/>
      <c r="X95" s="208" t="s">
        <v>4</v>
      </c>
      <c r="Y95" s="209" t="s">
        <v>28</v>
      </c>
      <c r="Z95" s="456">
        <f>IFERROR(S95/S94*100,0)</f>
        <v>71.05848517213056</v>
      </c>
      <c r="AA95" s="457"/>
      <c r="AB95" s="458"/>
      <c r="AC95" s="194" t="s">
        <v>29</v>
      </c>
      <c r="AD95" s="210" t="s">
        <v>116</v>
      </c>
      <c r="AE95" s="211" t="s">
        <v>169</v>
      </c>
      <c r="AF95" s="174" t="str">
        <f>IF(X18="○", IF(Z95=0,"",IF(Z95&gt;=200/3,"○","×")),"")</f>
        <v>○</v>
      </c>
      <c r="AG95" s="639" t="s">
        <v>194</v>
      </c>
      <c r="AJ95" s="194"/>
      <c r="AK95" s="194"/>
      <c r="AL95" s="627" t="s">
        <v>287</v>
      </c>
      <c r="AM95" s="628"/>
      <c r="AN95" s="628"/>
      <c r="AO95" s="628"/>
      <c r="AP95" s="628"/>
      <c r="AQ95" s="628"/>
      <c r="AR95" s="628"/>
      <c r="AS95" s="628"/>
      <c r="AT95" s="628"/>
      <c r="AU95" s="628"/>
      <c r="AV95" s="629"/>
    </row>
    <row r="96" spans="1:48" ht="18.75" customHeight="1" thickBot="1">
      <c r="A96" s="651" t="s">
        <v>217</v>
      </c>
      <c r="B96" s="652"/>
      <c r="C96" s="196" t="s">
        <v>180</v>
      </c>
      <c r="D96" s="197"/>
      <c r="E96" s="197"/>
      <c r="F96" s="197"/>
      <c r="G96" s="197"/>
      <c r="H96" s="197"/>
      <c r="I96" s="197"/>
      <c r="J96" s="197"/>
      <c r="K96" s="197"/>
      <c r="L96" s="197"/>
      <c r="M96" s="197"/>
      <c r="N96" s="197"/>
      <c r="O96" s="197"/>
      <c r="P96" s="197"/>
      <c r="Q96" s="197"/>
      <c r="R96" s="212"/>
      <c r="S96" s="657">
        <v>1325805</v>
      </c>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318</v>
      </c>
      <c r="E97" s="481"/>
      <c r="F97" s="481"/>
      <c r="G97" s="481"/>
      <c r="H97" s="481"/>
      <c r="I97" s="481"/>
      <c r="J97" s="481"/>
      <c r="K97" s="481"/>
      <c r="L97" s="481"/>
      <c r="M97" s="481"/>
      <c r="N97" s="481"/>
      <c r="O97" s="481"/>
      <c r="P97" s="481"/>
      <c r="Q97" s="481"/>
      <c r="R97" s="481"/>
      <c r="S97" s="660">
        <v>923121</v>
      </c>
      <c r="T97" s="661"/>
      <c r="U97" s="661"/>
      <c r="V97" s="661"/>
      <c r="W97" s="662"/>
      <c r="X97" s="214" t="s">
        <v>4</v>
      </c>
      <c r="Y97" s="215" t="s">
        <v>28</v>
      </c>
      <c r="Z97" s="456">
        <f>IFERROR(S97/S96*100,0)</f>
        <v>69.627207621030237</v>
      </c>
      <c r="AA97" s="457"/>
      <c r="AB97" s="458"/>
      <c r="AC97" s="216" t="s">
        <v>29</v>
      </c>
      <c r="AD97" s="217" t="s">
        <v>116</v>
      </c>
      <c r="AE97" s="211" t="s">
        <v>169</v>
      </c>
      <c r="AF97" s="174" t="str">
        <f>IF(X18="○", IF(Z97=0,"",IF(Z97&gt;=200/3,"○","×")),"")</f>
        <v>○</v>
      </c>
      <c r="AG97" s="639"/>
      <c r="AL97" s="627" t="s">
        <v>288</v>
      </c>
      <c r="AM97" s="628"/>
      <c r="AN97" s="628"/>
      <c r="AO97" s="628"/>
      <c r="AP97" s="628"/>
      <c r="AQ97" s="628"/>
      <c r="AR97" s="628"/>
      <c r="AS97" s="628"/>
      <c r="AT97" s="628"/>
      <c r="AU97" s="628"/>
      <c r="AV97" s="629"/>
    </row>
    <row r="98" spans="1:48" ht="18.75" customHeight="1">
      <c r="A98" s="218" t="s">
        <v>160</v>
      </c>
      <c r="B98" s="219"/>
      <c r="C98" s="219"/>
      <c r="D98" s="219"/>
      <c r="E98" s="219"/>
      <c r="F98" s="219"/>
      <c r="G98" s="219"/>
      <c r="H98" s="219"/>
      <c r="I98" s="219"/>
      <c r="J98" s="219"/>
      <c r="K98" s="219"/>
      <c r="L98" s="219"/>
      <c r="M98" s="219"/>
      <c r="N98" s="219"/>
      <c r="O98" s="219"/>
      <c r="P98" s="219"/>
      <c r="Q98" s="219"/>
      <c r="R98" s="220"/>
      <c r="S98" s="477">
        <f>S94+S96</f>
        <v>7407090</v>
      </c>
      <c r="T98" s="478"/>
      <c r="U98" s="478"/>
      <c r="V98" s="478"/>
      <c r="W98" s="478"/>
      <c r="X98" s="221" t="s">
        <v>4</v>
      </c>
      <c r="Y98" s="222"/>
      <c r="AA98" s="223"/>
      <c r="AB98" s="224"/>
      <c r="AC98" s="66"/>
      <c r="AD98" s="66"/>
      <c r="AE98" s="66"/>
      <c r="AF98" s="66"/>
      <c r="AG98" s="66"/>
      <c r="AH98" s="66"/>
      <c r="AI98" s="66"/>
    </row>
    <row r="99" spans="1:48" ht="26.25" customHeight="1">
      <c r="A99" s="225" t="s">
        <v>156</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274</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275</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276</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277</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213</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1</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1</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1</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1</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1</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1</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1</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1</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1</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1</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1</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235</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v>6</v>
      </c>
      <c r="E140" s="427"/>
      <c r="F140" s="259" t="s">
        <v>2</v>
      </c>
      <c r="G140" s="426" t="s">
        <v>237</v>
      </c>
      <c r="H140" s="427"/>
      <c r="I140" s="259" t="s">
        <v>3</v>
      </c>
      <c r="J140" s="426" t="s">
        <v>237</v>
      </c>
      <c r="K140" s="427"/>
      <c r="L140" s="259" t="s">
        <v>6</v>
      </c>
      <c r="M140" s="257"/>
      <c r="N140" s="428" t="s">
        <v>39</v>
      </c>
      <c r="O140" s="428"/>
      <c r="P140" s="428"/>
      <c r="Q140" s="429" t="str">
        <f>IF(G8="","",G8)</f>
        <v>○○ケアサービス</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167</v>
      </c>
      <c r="O141" s="420"/>
      <c r="P141" s="420"/>
      <c r="Q141" s="421" t="s">
        <v>49</v>
      </c>
      <c r="R141" s="421"/>
      <c r="S141" s="422" t="s">
        <v>238</v>
      </c>
      <c r="T141" s="422"/>
      <c r="U141" s="422"/>
      <c r="V141" s="422"/>
      <c r="W141" s="422"/>
      <c r="X141" s="423" t="s">
        <v>50</v>
      </c>
      <c r="Y141" s="423"/>
      <c r="Z141" s="422" t="s">
        <v>239</v>
      </c>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229</v>
      </c>
      <c r="B144" s="266"/>
      <c r="C144" s="66"/>
      <c r="D144" s="66"/>
      <c r="E144" s="25" t="s">
        <v>241</v>
      </c>
    </row>
    <row r="145" spans="1:36">
      <c r="A145" s="183" t="s">
        <v>303</v>
      </c>
      <c r="B145" s="266"/>
    </row>
    <row r="146" spans="1:36">
      <c r="A146" s="99" t="s">
        <v>230</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439" t="s">
        <v>154</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289</v>
      </c>
      <c r="B149" s="410" t="s">
        <v>291</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v>
      </c>
    </row>
    <row r="150" spans="1:36">
      <c r="A150" s="409"/>
      <c r="B150" s="413" t="s">
        <v>292</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293</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290</v>
      </c>
      <c r="B152" s="416" t="s">
        <v>307</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233</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295</v>
      </c>
      <c r="B155" s="411" t="s">
        <v>294</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v>
      </c>
    </row>
    <row r="156" spans="1:36">
      <c r="A156" s="409"/>
      <c r="B156" s="414" t="s">
        <v>298</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v>
      </c>
    </row>
    <row r="157" spans="1:36" ht="13.5" customHeight="1">
      <c r="A157" s="409"/>
      <c r="B157" s="414" t="s">
        <v>299</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v>
      </c>
    </row>
    <row r="158" spans="1:36" ht="13.5" customHeight="1">
      <c r="A158" s="409"/>
      <c r="B158" s="414" t="s">
        <v>300</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v>
      </c>
    </row>
    <row r="159" spans="1:36" ht="27" customHeight="1">
      <c r="A159" s="409"/>
      <c r="B159" s="441" t="s">
        <v>308</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v>
      </c>
    </row>
    <row r="160" spans="1:36" ht="16.5" customHeight="1">
      <c r="A160" s="409"/>
      <c r="B160" s="414" t="s">
        <v>301</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
      </c>
    </row>
    <row r="161" spans="1:36" ht="23.25" customHeight="1">
      <c r="A161" s="440" t="s">
        <v>289</v>
      </c>
      <c r="B161" s="441" t="s">
        <v>296</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v>
      </c>
    </row>
    <row r="162" spans="1:36" ht="25.5" customHeight="1">
      <c r="A162" s="409"/>
      <c r="B162" s="441" t="s">
        <v>302</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v>
      </c>
    </row>
    <row r="163" spans="1:36" ht="25.5" customHeight="1">
      <c r="A163" s="269" t="s">
        <v>290</v>
      </c>
      <c r="B163" s="459" t="s">
        <v>297</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100-000000000000}"/>
    <dataValidation imeMode="hiragana" allowBlank="1" showInputMessage="1" showErrorMessage="1" sqref="S141" xr:uid="{00000000-0002-0000-0100-000001000000}"/>
    <dataValidation type="list" allowBlank="1" showInputMessage="1" showErrorMessage="1" sqref="X18 B18 M18" xr:uid="{00000000-0002-0000-0100-000002000000}">
      <formula1>"○,×"</formula1>
    </dataValidation>
  </dataValidations>
  <printOptions horizontalCentered="1"/>
  <pageMargins left="0.55118110236220474" right="0.55118110236220474" top="0.82677165354330717" bottom="0.23622047244094491" header="0.51181102362204722" footer="0.35433070866141736"/>
  <pageSetup paperSize="9" scale="86"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19"/>
  <sheetViews>
    <sheetView view="pageBreakPreview" zoomScale="70" zoomScaleNormal="120" zoomScaleSheetLayoutView="70" workbookViewId="0">
      <selection activeCell="V23" sqref="V23"/>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216</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○○ケアサービス</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22" t="s">
        <v>231</v>
      </c>
      <c r="C9" s="723"/>
      <c r="D9" s="723"/>
      <c r="E9" s="723"/>
      <c r="F9" s="723"/>
      <c r="G9" s="723"/>
      <c r="H9" s="723"/>
      <c r="I9" s="723"/>
      <c r="J9" s="723"/>
      <c r="K9" s="723"/>
      <c r="L9" s="723"/>
      <c r="M9" s="723"/>
      <c r="N9" s="723"/>
      <c r="O9" s="723"/>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304</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163</v>
      </c>
      <c r="N13" s="701"/>
      <c r="O13" s="713" t="s">
        <v>61</v>
      </c>
      <c r="P13" s="715" t="s">
        <v>8</v>
      </c>
      <c r="Q13" s="284" t="s">
        <v>310</v>
      </c>
      <c r="R13" s="285"/>
      <c r="S13" s="286" t="s">
        <v>309</v>
      </c>
      <c r="T13" s="287"/>
      <c r="U13" s="287"/>
      <c r="V13" s="288" t="s">
        <v>153</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155</v>
      </c>
      <c r="V14" s="698" t="s">
        <v>140</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1334567890</v>
      </c>
      <c r="C19" s="687"/>
      <c r="D19" s="687"/>
      <c r="E19" s="687"/>
      <c r="F19" s="687"/>
      <c r="G19" s="687"/>
      <c r="H19" s="687"/>
      <c r="I19" s="687"/>
      <c r="J19" s="687"/>
      <c r="K19" s="688"/>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196</v>
      </c>
      <c r="R19" s="312">
        <v>2941200</v>
      </c>
      <c r="S19" s="313"/>
      <c r="T19" s="314"/>
      <c r="U19" s="314"/>
      <c r="V19" s="315">
        <v>705888</v>
      </c>
    </row>
    <row r="20" spans="1:22" ht="27.75" customHeight="1">
      <c r="A20" s="316">
        <f>A19+1</f>
        <v>2</v>
      </c>
      <c r="B20" s="686">
        <f>IF(基本情報入力シート!C54="","",基本情報入力シート!C54)</f>
        <v>1334567890</v>
      </c>
      <c r="C20" s="687"/>
      <c r="D20" s="687"/>
      <c r="E20" s="687"/>
      <c r="F20" s="687"/>
      <c r="G20" s="687"/>
      <c r="H20" s="687"/>
      <c r="I20" s="687"/>
      <c r="J20" s="687"/>
      <c r="K20" s="688"/>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196</v>
      </c>
      <c r="R20" s="312">
        <v>1436400</v>
      </c>
      <c r="S20" s="313"/>
      <c r="T20" s="314"/>
      <c r="U20" s="314"/>
      <c r="V20" s="315">
        <v>344736</v>
      </c>
    </row>
    <row r="21" spans="1:22" ht="27.75" customHeight="1">
      <c r="A21" s="316">
        <f t="shared" ref="A21:A84" si="0">A20+1</f>
        <v>3</v>
      </c>
      <c r="B21" s="686">
        <f>IF(基本情報入力シート!C55="","",基本情報入力シート!C55)</f>
        <v>1334567891</v>
      </c>
      <c r="C21" s="687"/>
      <c r="D21" s="687"/>
      <c r="E21" s="687"/>
      <c r="F21" s="687"/>
      <c r="G21" s="687"/>
      <c r="H21" s="687"/>
      <c r="I21" s="687"/>
      <c r="J21" s="687"/>
      <c r="K21" s="688"/>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196</v>
      </c>
      <c r="R21" s="312">
        <v>1968540</v>
      </c>
      <c r="S21" s="313" t="s">
        <v>212</v>
      </c>
      <c r="T21" s="314">
        <v>457800</v>
      </c>
      <c r="U21" s="314">
        <v>1</v>
      </c>
      <c r="V21" s="315"/>
    </row>
    <row r="22" spans="1:22" ht="27.75" customHeight="1">
      <c r="A22" s="316">
        <f t="shared" si="0"/>
        <v>4</v>
      </c>
      <c r="B22" s="686">
        <f>IF(基本情報入力シート!C56="","",基本情報入力シート!C56)</f>
        <v>1334567892</v>
      </c>
      <c r="C22" s="687"/>
      <c r="D22" s="687"/>
      <c r="E22" s="687"/>
      <c r="F22" s="687"/>
      <c r="G22" s="687"/>
      <c r="H22" s="687"/>
      <c r="I22" s="687"/>
      <c r="J22" s="687"/>
      <c r="K22" s="688"/>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157</v>
      </c>
      <c r="R22" s="312">
        <v>5992704</v>
      </c>
      <c r="S22" s="313" t="s">
        <v>158</v>
      </c>
      <c r="T22" s="314">
        <v>881280</v>
      </c>
      <c r="U22" s="314">
        <v>1</v>
      </c>
      <c r="V22" s="315">
        <v>998784</v>
      </c>
    </row>
    <row r="23" spans="1:22" ht="27.75" customHeight="1">
      <c r="A23" s="316">
        <f t="shared" si="0"/>
        <v>5</v>
      </c>
      <c r="B23" s="686">
        <f>IF(基本情報入力シート!C57="","",基本情報入力シート!C57)</f>
        <v>1334567893</v>
      </c>
      <c r="C23" s="687"/>
      <c r="D23" s="687"/>
      <c r="E23" s="687"/>
      <c r="F23" s="687"/>
      <c r="G23" s="687"/>
      <c r="H23" s="687"/>
      <c r="I23" s="687"/>
      <c r="J23" s="687"/>
      <c r="K23" s="688"/>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157</v>
      </c>
      <c r="R23" s="312">
        <v>23402016</v>
      </c>
      <c r="S23" s="313" t="s">
        <v>158</v>
      </c>
      <c r="T23" s="314">
        <v>7612704</v>
      </c>
      <c r="U23" s="314">
        <v>1</v>
      </c>
      <c r="V23" s="315">
        <v>4511232</v>
      </c>
    </row>
    <row r="24" spans="1:22" ht="27.75" customHeight="1">
      <c r="A24" s="316">
        <f t="shared" si="0"/>
        <v>6</v>
      </c>
      <c r="B24" s="686">
        <f>IF(基本情報入力シート!C58="","",基本情報入力シート!C58)</f>
        <v>1334567893</v>
      </c>
      <c r="C24" s="687"/>
      <c r="D24" s="687"/>
      <c r="E24" s="687"/>
      <c r="F24" s="687"/>
      <c r="G24" s="687"/>
      <c r="H24" s="687"/>
      <c r="I24" s="687"/>
      <c r="J24" s="687"/>
      <c r="K24" s="688"/>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157</v>
      </c>
      <c r="R24" s="312">
        <v>2340202</v>
      </c>
      <c r="S24" s="313" t="s">
        <v>158</v>
      </c>
      <c r="T24" s="314">
        <v>761270</v>
      </c>
      <c r="U24" s="314"/>
      <c r="V24" s="315">
        <v>451123</v>
      </c>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200-000000000000}">
      <formula1>"特定Ⅰ,特定Ⅱ"</formula1>
    </dataValidation>
    <dataValidation type="list" allowBlank="1" showInputMessage="1" showErrorMessage="1" sqref="Q19:Q118" xr:uid="{00000000-0002-0000-0200-000001000000}">
      <formula1>"加算Ⅰ,加算Ⅱ,加算Ⅲ"</formula1>
    </dataValidation>
    <dataValidation imeMode="halfAlpha" allowBlank="1" showInputMessage="1" showErrorMessage="1" sqref="B19:B118" xr:uid="{00000000-0002-0000-02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141</v>
      </c>
    </row>
    <row r="8" spans="1:1" ht="16.5" customHeight="1">
      <c r="A8" s="4" t="s">
        <v>13</v>
      </c>
    </row>
    <row r="9" spans="1:1" ht="16.5" customHeight="1">
      <c r="A9" s="4" t="s">
        <v>14</v>
      </c>
    </row>
    <row r="10" spans="1:1" ht="16.5" customHeight="1">
      <c r="A10" s="4" t="s">
        <v>142</v>
      </c>
    </row>
    <row r="11" spans="1:1" ht="16.5" customHeight="1">
      <c r="A11" s="4" t="s">
        <v>143</v>
      </c>
    </row>
    <row r="12" spans="1:1" ht="16.5" customHeight="1">
      <c r="A12" s="4" t="s">
        <v>15</v>
      </c>
    </row>
    <row r="13" spans="1:1" ht="16.5" customHeight="1">
      <c r="A13" s="4" t="s">
        <v>144</v>
      </c>
    </row>
    <row r="14" spans="1:1" ht="16.5" customHeight="1">
      <c r="A14" s="4" t="s">
        <v>145</v>
      </c>
    </row>
    <row r="15" spans="1:1" ht="16.5" customHeight="1">
      <c r="A15" s="5" t="s">
        <v>16</v>
      </c>
    </row>
    <row r="16" spans="1:1" ht="16.5" customHeight="1">
      <c r="A16" s="4" t="s">
        <v>146</v>
      </c>
    </row>
    <row r="17" spans="1:1" ht="16.5" customHeight="1">
      <c r="A17" s="4" t="s">
        <v>17</v>
      </c>
    </row>
    <row r="18" spans="1:1" ht="16.5" customHeight="1">
      <c r="A18" s="5" t="s">
        <v>18</v>
      </c>
    </row>
    <row r="19" spans="1:1" ht="16.5" customHeight="1">
      <c r="A19" s="4" t="s">
        <v>147</v>
      </c>
    </row>
    <row r="20" spans="1:1" ht="16.5" customHeight="1">
      <c r="A20" s="5" t="s">
        <v>19</v>
      </c>
    </row>
    <row r="21" spans="1:1" ht="16.5" customHeight="1">
      <c r="A21" s="4" t="s">
        <v>148</v>
      </c>
    </row>
    <row r="22" spans="1:1" ht="16.5" customHeight="1">
      <c r="A22" s="5" t="s">
        <v>20</v>
      </c>
    </row>
    <row r="23" spans="1:1" ht="16.5" customHeight="1">
      <c r="A23" s="4" t="s">
        <v>149</v>
      </c>
    </row>
    <row r="24" spans="1:1" ht="16.5" customHeight="1">
      <c r="A24" s="4" t="s">
        <v>21</v>
      </c>
    </row>
    <row r="25" spans="1:1" ht="16.5" customHeight="1">
      <c r="A25" s="4" t="s">
        <v>150</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2023-03-24T00:18:47Z</dcterms:modified>
</cp:coreProperties>
</file>